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kylewesthorpe/Desktop/"/>
    </mc:Choice>
  </mc:AlternateContent>
  <xr:revisionPtr revIDLastSave="0" documentId="13_ncr:11_{5900FAD1-B9F6-0F4D-B273-80905B4CDCE0}" xr6:coauthVersionLast="41" xr6:coauthVersionMax="41" xr10:uidLastSave="{00000000-0000-0000-0000-000000000000}"/>
  <bookViews>
    <workbookView xWindow="7760" yWindow="720" windowWidth="23060" windowHeight="17320" xr2:uid="{DD08BB9E-B4A6-5C4B-95BF-2B82C3E8500B}"/>
  </bookViews>
  <sheets>
    <sheet name="26' Edgewater" sheetId="1" r:id="rId1"/>
    <sheet name="Glidecoat Cos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1" i="1" l="1"/>
  <c r="D20" i="1" l="1"/>
  <c r="C16" i="1"/>
  <c r="D15" i="1"/>
  <c r="D13" i="1"/>
  <c r="D16" i="1" s="1"/>
  <c r="D14" i="1"/>
  <c r="D21" i="1" l="1"/>
  <c r="B6" i="1"/>
  <c r="E28" i="1" l="1"/>
  <c r="B44" i="1" l="1"/>
  <c r="E30" i="1" l="1"/>
  <c r="E29" i="1"/>
  <c r="E27" i="1"/>
  <c r="E26" i="1"/>
  <c r="B45" i="1" l="1"/>
  <c r="B47" i="1" s="1"/>
  <c r="B48" i="1" s="1"/>
  <c r="E25" i="1"/>
  <c r="E33" i="1" s="1"/>
  <c r="E36" i="1" l="1"/>
  <c r="E37" i="1" l="1"/>
  <c r="E38" i="1" s="1"/>
  <c r="E39" i="1"/>
  <c r="E40" i="1" s="1"/>
</calcChain>
</file>

<file path=xl/sharedStrings.xml><?xml version="1.0" encoding="utf-8"?>
<sst xmlns="http://schemas.openxmlformats.org/spreadsheetml/2006/main" count="77" uniqueCount="67">
  <si>
    <t>Compound</t>
  </si>
  <si>
    <t>Surface Wipe</t>
  </si>
  <si>
    <t>Wash</t>
  </si>
  <si>
    <t>Sponges</t>
  </si>
  <si>
    <t>Microfibers</t>
  </si>
  <si>
    <t>Pads</t>
  </si>
  <si>
    <t>Gas</t>
  </si>
  <si>
    <t>Labor</t>
  </si>
  <si>
    <t>Ceramic</t>
  </si>
  <si>
    <t>Product</t>
  </si>
  <si>
    <t>Size</t>
  </si>
  <si>
    <t>Nano Ceramic Top Coating</t>
  </si>
  <si>
    <t>Dealer Cost (35%)</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</si>
  <si>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</si>
  <si>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</si>
  <si>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</si>
  <si>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</si>
  <si>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</si>
  <si>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</si>
  <si>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</si>
  <si>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</si>
  <si>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</si>
  <si>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</si>
  <si>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</si>
  <si>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</si>
  <si>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</si>
  <si>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</si>
  <si>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</si>
  <si>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</si>
  <si>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</si>
  <si>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Nano Ceramic Top Coating - 1 Liter</t>
  </si>
  <si>
    <t>Boat Brand</t>
  </si>
  <si>
    <t>Boat Condition</t>
  </si>
  <si>
    <t>Poor</t>
  </si>
  <si>
    <t>Average</t>
  </si>
  <si>
    <t>Good</t>
  </si>
  <si>
    <t>New</t>
  </si>
  <si>
    <t>Price</t>
  </si>
  <si>
    <t>Location</t>
  </si>
  <si>
    <t>Project Details</t>
  </si>
  <si>
    <t>Project Notes</t>
  </si>
  <si>
    <t>Nano Ceramic Top Coating - 250ml</t>
  </si>
  <si>
    <t>Nano Ceramic Top Coating - 50 ml</t>
  </si>
  <si>
    <t>Profit/Loss</t>
  </si>
  <si>
    <t>Profit Margin</t>
  </si>
  <si>
    <t>Date</t>
  </si>
  <si>
    <t>Nano Ceramic Top Coating - 120 ml</t>
  </si>
  <si>
    <t>Price Per Foot</t>
  </si>
  <si>
    <t>Total Cost</t>
  </si>
  <si>
    <t>Cost Per Foot</t>
  </si>
  <si>
    <t>Profit Per Foot</t>
  </si>
  <si>
    <t>Year</t>
  </si>
  <si>
    <t>Travel</t>
  </si>
  <si>
    <t>Restoration</t>
  </si>
  <si>
    <t>Ceramic Coating</t>
  </si>
  <si>
    <t>Hours</t>
  </si>
  <si>
    <t>Hourly Rate</t>
  </si>
  <si>
    <t>Ceramic Coating Costs</t>
  </si>
  <si>
    <t>Cost</t>
  </si>
  <si>
    <t>Ceramic Coating Materials</t>
  </si>
  <si>
    <t>Marine</t>
  </si>
  <si>
    <t>Vinyl</t>
  </si>
  <si>
    <t>Edgewater</t>
  </si>
  <si>
    <t>Pompano Beach</t>
  </si>
  <si>
    <t xml:space="preserve">Hull only on the severly oxidized dark blue hull on 2005 26' Edgewater completed in Garden Isle Marina. Boat was hauled. Reduced price to complete in-person training with two local detailers on the necessary steps to prep the surface and apply the ceramic coating. 
</t>
  </si>
  <si>
    <t>300ml</t>
  </si>
  <si>
    <t xml:space="preserve">The hull was in extremely poor condition as the gloss meter readings registered as low as 4. This required several restoration steps including;
1). Acid wash with On Off
2). Wash with nano wash
3). Buff with heavy compound and wool pad
4). Second buffing step with heavy compound with wool pad
5). Rupes buffer with medium grade foam pad and medium compound
6). Rupes buffer with soft foam pad with polish
7). Surface wipe then two coats of ceramic coating. 
The gloss meter reading jumped all the way up to 90 and averaged 83 - 85.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</si>
</sst>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62">
    <xf numFmtId="0" fontId="0" fillId="0" borderId="0" xfId="0"/>
    <xf numFmtId="44" fontId="0" fillId="0" borderId="0" xfId="1" applyFont="1"/>
    <xf numFmtId="0" fontId="0" fillId="0" borderId="3" xfId="0" applyBorder="1"/>
    <xf numFmtId="0" fontId="0" fillId="0" borderId="0" xfId="0" applyBorder="1"/>
    <xf numFmtId="0" fontId="0" fillId="0" borderId="4" xfId="0" applyBorder="1"/>
    <xf numFmtId="0" fontId="0" fillId="0" borderId="7" xfId="0" applyBorder="1"/>
    <xf numFmtId="0" fontId="0" fillId="0" borderId="8" xfId="0" applyBorder="1"/>
    <xf numFmtId="44" fontId="0" fillId="0" borderId="6" xfId="1" applyFont="1" applyBorder="1"/>
    <xf numFmtId="0" fontId="2" fillId="0" borderId="7" xfId="0" applyFont="1" applyBorder="1"/>
    <xf numFmtId="0" fontId="2" fillId="0" borderId="8" xfId="0" applyFont="1" applyBorder="1"/>
    <xf numFmtId="44" fontId="2" fillId="0" borderId="9" xfId="1" applyFont="1" applyBorder="1"/>
    <xf numFmtId="44" fontId="2" fillId="0" borderId="9" xfId="0" applyNumberFormat="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44" fontId="0" fillId="0" borderId="19" xfId="1" applyFont="1" applyBorder="1"/>
    <xf numFmtId="44" fontId="0" fillId="0" borderId="20" xfId="1" applyFont="1"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0" xfId="0" applyNumberFormat="1"/>
    <xf numFmtId="44" fontId="0" fillId="0" borderId="1" xfId="1" applyFont="1" applyBorder="1"/>
    <xf numFmtId="9" fontId="2" fillId="0" borderId="9" xfId="0" applyNumberFormat="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21" xfId="0" applyNumberFormat="1" applyFont="1" applyBorder="1"/>
    <xf numFmtId="0" fontId="2" fillId="0" borderId="12" xfId="0" applyFont="1" applyBorder="1"/>
    <xf numFmtId="44" fontId="2" fillId="0" borderId="1" xfId="1" applyFont="1" applyBorder="1"/>
    <xf numFmtId="44" fontId="2" fillId="0" borderId="12" xfId="0" applyNumberFormat="1" applyFont="1" applyBorder="1"/>
    <xf numFmtId="0" fontId="0" fillId="0" borderId="22" xfId="0" applyBorder="1"/>
    <xf numFmtId="44" fontId="0" fillId="0" borderId="10" xfId="1" applyFont="1" applyBorder="1"/>
    <xf numFmtId="44" fontId="0" fillId="0" borderId="2" xfId="0" applyNumberFormat="1" applyBorder="1"/>
    <xf numFmtId="44" fontId="0" fillId="0" borderId="1" xfId="0" applyNumberFormat="1" applyBorder="1"/>
    <xf numFmtId="0" fontId="0" fillId="0" borderId="5" xfId="0" applyBorder="1"/>
    <xf numFmtId="44" fontId="0" fillId="0" borderId="12" xfId="0" applyNumberFormat="1" applyBorder="1"/>
    <xf numFmtId="44" fontId="2" fillId="0" borderId="7" xfId="0" applyNumberFormat="1" applyFont="1" applyBorder="1"/>
    <xf numFmtId="8" fontId="0" fillId="0" borderId="0" xfId="1" applyNumberFormat="1" applyFont="1"/>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50"/>
  <sheetViews>
    <sheetView tabSelected="1" workbookViewId="0">
      <selection activeCell="E33" sqref="E33"/>
    </sheetView>
  </sheetViews>
  <sheetFormatPr baseColWidth="10" defaultRowHeight="16" x14ac:dyDescent="0.2"/>
  <cols>
    <col min="1" max="1" width="20.5" customWidth="1"/>
    <col min="2" max="2" width="19.5" customWidth="1"/>
    <col min="3" max="3" width="14" customWidth="1"/>
    <col min="4" max="4" width="17.1640625" customWidth="1"/>
    <col min="5" max="5" width="12.33203125" customWidth="1"/>
    <col min="6" max="6" width="24.1640625" customWidth="1"/>
    <col min="7" max="7" width="14.6640625" customWidth="1"/>
  </cols>
  <sheetData>
    <row r="1" spans="1:4" ht="17" thickBot="1" x14ac:dyDescent="0.25">
      <c r="A1" s="19" t="s">
        <v>31</v>
      </c>
      <c r="B1" s="17" t="s">
        <v>62</v>
      </c>
    </row>
    <row r="2" spans="1:4" ht="17" thickBot="1" x14ac:dyDescent="0.25">
      <c r="A2" s="19" t="s">
        <v>10</v>
      </c>
      <c r="B2" s="21">
        <v>26</v>
      </c>
    </row>
    <row r="3" spans="1:4" ht="17" thickBot="1" x14ac:dyDescent="0.25">
      <c r="A3" s="13" t="s">
        <v>51</v>
      </c>
      <c r="B3" s="22">
        <v>2005</v>
      </c>
    </row>
    <row r="4" spans="1:4" ht="17" thickBot="1" x14ac:dyDescent="0.25">
      <c r="A4" s="19" t="s">
        <v>32</v>
      </c>
      <c r="B4" s="21" t="s">
        <v>33</v>
      </c>
    </row>
    <row r="5" spans="1:4" ht="17" thickBot="1" x14ac:dyDescent="0.25">
      <c r="A5" s="19" t="s">
        <v>37</v>
      </c>
      <c r="B5" s="20">
        <v>1000</v>
      </c>
      <c r="C5" s="37"/>
    </row>
    <row r="6" spans="1:4" ht="17" thickBot="1" x14ac:dyDescent="0.25">
      <c r="A6" s="19" t="s">
        <v>47</v>
      </c>
      <c r="B6" s="42">
        <f>B5/B2</f>
        <v>38.46153846153846</v>
      </c>
      <c r="C6" s="37"/>
    </row>
    <row r="7" spans="1:4" ht="17" thickBot="1" x14ac:dyDescent="0.25">
      <c r="A7" s="13" t="s">
        <v>45</v>
      </c>
      <c r="B7" s="41">
        <v>43616</v>
      </c>
      <c r="C7" s="37"/>
    </row>
    <row r="8" spans="1:4" ht="17" thickBot="1" x14ac:dyDescent="0.25">
      <c r="A8" s="19" t="s">
        <v>38</v>
      </c>
      <c r="B8" s="24" t="s">
        <v>63</v>
      </c>
    </row>
    <row r="9" spans="1:4" ht="83" customHeight="1" thickBot="1" x14ac:dyDescent="0.25">
      <c r="A9" s="23" t="s">
        <v>39</v>
      </c>
      <c r="B9" s="56" t="s">
        <v>64</v>
      </c>
      <c r="C9" s="57"/>
      <c r="D9" s="58"/>
    </row>
    <row r="10" spans="1:4" ht="17" thickBot="1" x14ac:dyDescent="0.25"/>
    <row r="11" spans="1:4" ht="20" thickBot="1" x14ac:dyDescent="0.3">
      <c r="A11" s="59" t="s">
        <v>7</v>
      </c>
      <c r="B11" s="61"/>
      <c r="C11" s="61"/>
      <c r="D11" s="60"/>
    </row>
    <row r="12" spans="1:4" ht="17" thickBot="1" x14ac:dyDescent="0.25">
      <c r="A12" s="2"/>
      <c r="B12" s="12" t="s">
        <v>56</v>
      </c>
      <c r="C12" s="3" t="s">
        <v>55</v>
      </c>
      <c r="D12" s="12" t="s">
        <v>13</v>
      </c>
    </row>
    <row r="13" spans="1:4" ht="17" thickBot="1" x14ac:dyDescent="0.25">
      <c r="A13" s="26" t="s">
        <v>52</v>
      </c>
      <c r="B13" s="34">
        <v>22.5</v>
      </c>
      <c r="C13" s="28">
        <v>4</v>
      </c>
      <c r="D13" s="50">
        <f>C13*B13</f>
        <v>90</v>
      </c>
    </row>
    <row r="14" spans="1:4" ht="17" thickBot="1" x14ac:dyDescent="0.25">
      <c r="A14" s="48" t="s">
        <v>53</v>
      </c>
      <c r="B14" s="49">
        <v>22.5</v>
      </c>
      <c r="C14" s="12">
        <v>13</v>
      </c>
      <c r="D14" s="50">
        <f>C14*B14</f>
        <v>292.5</v>
      </c>
    </row>
    <row r="15" spans="1:4" ht="17" thickBot="1" x14ac:dyDescent="0.25">
      <c r="A15" s="48" t="s">
        <v>54</v>
      </c>
      <c r="B15" s="49">
        <v>22.5</v>
      </c>
      <c r="C15" s="19">
        <v>7</v>
      </c>
      <c r="D15" s="50">
        <f>C15*B15</f>
        <v>157.5</v>
      </c>
    </row>
    <row r="16" spans="1:4" ht="17" thickBot="1" x14ac:dyDescent="0.25">
      <c r="A16" s="8" t="s">
        <v>15</v>
      </c>
      <c r="B16" s="14"/>
      <c r="C16" s="9">
        <f>SUM(C13:C15)</f>
        <v>24</v>
      </c>
      <c r="D16" s="15">
        <f>SUM(D13:D15)</f>
        <v>540</v>
      </c>
    </row>
    <row r="17" spans="1:10" ht="17" thickBot="1" x14ac:dyDescent="0.25"/>
    <row r="18" spans="1:10" ht="20" thickBot="1" x14ac:dyDescent="0.3">
      <c r="A18" s="59" t="s">
        <v>8</v>
      </c>
      <c r="B18" s="61"/>
      <c r="C18" s="61"/>
      <c r="D18" s="60"/>
    </row>
    <row r="19" spans="1:10" ht="17" thickBot="1" x14ac:dyDescent="0.25">
      <c r="A19" s="5" t="s">
        <v>9</v>
      </c>
      <c r="B19" s="19" t="s">
        <v>10</v>
      </c>
      <c r="C19" s="6"/>
      <c r="D19" s="19" t="s">
        <v>12</v>
      </c>
    </row>
    <row r="20" spans="1:10" ht="35" thickBot="1" x14ac:dyDescent="0.25">
      <c r="A20" s="36" t="s">
        <v>11</v>
      </c>
      <c r="B20" s="16" t="s">
        <v>65</v>
      </c>
      <c r="C20" s="7"/>
      <c r="D20" s="38">
        <f>'Glidecoat Costs'!D10+'Glidecoat Costs'!D12</f>
        <v>247</v>
      </c>
    </row>
    <row r="21" spans="1:10" ht="17" thickBot="1" x14ac:dyDescent="0.25">
      <c r="A21" s="8" t="s">
        <v>14</v>
      </c>
      <c r="B21" s="9"/>
      <c r="C21" s="54"/>
      <c r="D21" s="15">
        <f>SUM(D20:D20)</f>
        <v>247</v>
      </c>
    </row>
    <row r="22" spans="1:10" ht="17" thickBot="1" x14ac:dyDescent="0.25"/>
    <row r="23" spans="1:10" ht="20" thickBot="1" x14ac:dyDescent="0.3">
      <c r="A23" s="59" t="s">
        <v>27</v>
      </c>
      <c r="B23" s="61"/>
      <c r="C23" s="61"/>
      <c r="D23" s="61"/>
      <c r="E23" s="60"/>
    </row>
    <row r="24" spans="1:10" ht="17" thickBot="1" x14ac:dyDescent="0.25">
      <c r="A24" s="2"/>
      <c r="B24" s="12" t="s">
        <v>16</v>
      </c>
      <c r="C24" s="3" t="s">
        <v>17</v>
      </c>
      <c r="D24" s="12"/>
      <c r="E24" s="4" t="s">
        <v>18</v>
      </c>
    </row>
    <row r="25" spans="1:10" x14ac:dyDescent="0.2">
      <c r="A25" s="26" t="s">
        <v>0</v>
      </c>
      <c r="B25" s="28" t="s">
        <v>19</v>
      </c>
      <c r="C25" s="30">
        <v>3</v>
      </c>
      <c r="D25" s="34"/>
      <c r="E25" s="32">
        <f>C25*'Glidecoat Costs'!D3</f>
        <v>38.910000000000004</v>
      </c>
    </row>
    <row r="26" spans="1:10" x14ac:dyDescent="0.2">
      <c r="A26" s="27" t="s">
        <v>1</v>
      </c>
      <c r="B26" s="29" t="s">
        <v>19</v>
      </c>
      <c r="C26" s="31">
        <v>1</v>
      </c>
      <c r="D26" s="35"/>
      <c r="E26" s="33">
        <f>C26*'Glidecoat Costs'!D4</f>
        <v>12.97</v>
      </c>
    </row>
    <row r="27" spans="1:10" hidden="1" x14ac:dyDescent="0.2">
      <c r="A27" s="27" t="s">
        <v>2</v>
      </c>
      <c r="B27" s="29" t="s">
        <v>23</v>
      </c>
      <c r="C27" s="31">
        <v>0</v>
      </c>
      <c r="D27" s="35"/>
      <c r="E27" s="33">
        <f>'26'' Edgewater'!C27*'Glidecoat Costs'!D6</f>
        <v>0</v>
      </c>
    </row>
    <row r="28" spans="1:10" x14ac:dyDescent="0.2">
      <c r="A28" s="27" t="s">
        <v>2</v>
      </c>
      <c r="B28" s="29" t="s">
        <v>23</v>
      </c>
      <c r="C28" s="31">
        <v>1</v>
      </c>
      <c r="D28" s="35"/>
      <c r="E28" s="35">
        <f>'Glidecoat Costs'!D6</f>
        <v>9.7200000000000006</v>
      </c>
    </row>
    <row r="29" spans="1:10" x14ac:dyDescent="0.2">
      <c r="A29" s="27" t="s">
        <v>3</v>
      </c>
      <c r="B29" s="29"/>
      <c r="C29" s="31">
        <v>6</v>
      </c>
      <c r="D29" s="35"/>
      <c r="E29" s="33">
        <f>C29*'Glidecoat Costs'!D7</f>
        <v>19.440000000000001</v>
      </c>
    </row>
    <row r="30" spans="1:10" x14ac:dyDescent="0.2">
      <c r="A30" s="27" t="s">
        <v>4</v>
      </c>
      <c r="B30" s="29"/>
      <c r="C30" s="31">
        <v>25</v>
      </c>
      <c r="D30" s="35"/>
      <c r="E30" s="33">
        <f>C30*'Glidecoat Costs'!D8</f>
        <v>32.5</v>
      </c>
    </row>
    <row r="31" spans="1:10" x14ac:dyDescent="0.2">
      <c r="A31" s="27" t="s">
        <v>5</v>
      </c>
      <c r="B31" s="29"/>
      <c r="C31" s="31">
        <v>2</v>
      </c>
      <c r="D31" s="35"/>
      <c r="E31" s="33">
        <f>C31*'Glidecoat Costs'!D13</f>
        <v>20</v>
      </c>
    </row>
    <row r="32" spans="1:10" ht="17" thickBot="1" x14ac:dyDescent="0.25">
      <c r="A32" s="27" t="s">
        <v>6</v>
      </c>
      <c r="B32" s="29"/>
      <c r="C32" s="31"/>
      <c r="D32" s="35"/>
      <c r="E32" s="33">
        <v>20</v>
      </c>
      <c r="J32" s="18"/>
    </row>
    <row r="33" spans="1:5" ht="17" thickBot="1" x14ac:dyDescent="0.25">
      <c r="A33" s="8" t="s">
        <v>28</v>
      </c>
      <c r="B33" s="14"/>
      <c r="C33" s="9"/>
      <c r="D33" s="15"/>
      <c r="E33" s="15">
        <f>SUM(E25:E32)</f>
        <v>153.54000000000002</v>
      </c>
    </row>
    <row r="34" spans="1:5" ht="17" thickBot="1" x14ac:dyDescent="0.25"/>
    <row r="35" spans="1:5" ht="17" thickBot="1" x14ac:dyDescent="0.25">
      <c r="A35" s="5" t="s">
        <v>29</v>
      </c>
      <c r="B35" s="6"/>
      <c r="C35" s="6"/>
      <c r="D35" s="19"/>
      <c r="E35" s="17" t="s">
        <v>18</v>
      </c>
    </row>
    <row r="36" spans="1:5" ht="17" thickBot="1" x14ac:dyDescent="0.25">
      <c r="A36" s="14" t="s">
        <v>48</v>
      </c>
      <c r="B36" s="9"/>
      <c r="C36" s="9"/>
      <c r="D36" s="15"/>
      <c r="E36" s="11">
        <f>D16+D21+E33</f>
        <v>940.54</v>
      </c>
    </row>
    <row r="37" spans="1:5" ht="17" thickBot="1" x14ac:dyDescent="0.25">
      <c r="A37" s="14" t="s">
        <v>43</v>
      </c>
      <c r="B37" s="9"/>
      <c r="C37" s="9"/>
      <c r="D37" s="15"/>
      <c r="E37" s="11">
        <f>B5-E36</f>
        <v>59.460000000000036</v>
      </c>
    </row>
    <row r="38" spans="1:5" ht="17" thickBot="1" x14ac:dyDescent="0.25">
      <c r="A38" s="14" t="s">
        <v>44</v>
      </c>
      <c r="B38" s="9"/>
      <c r="C38" s="9"/>
      <c r="D38" s="40"/>
      <c r="E38" s="39">
        <f>E37/$B$5</f>
        <v>5.9460000000000034E-2</v>
      </c>
    </row>
    <row r="39" spans="1:5" ht="17" thickBot="1" x14ac:dyDescent="0.25">
      <c r="A39" s="14" t="s">
        <v>49</v>
      </c>
      <c r="B39" s="9"/>
      <c r="C39" s="9"/>
      <c r="D39" s="46"/>
      <c r="E39" s="10">
        <f>E36/$B$2</f>
        <v>36.174615384615386</v>
      </c>
    </row>
    <row r="40" spans="1:5" ht="17" thickBot="1" x14ac:dyDescent="0.25">
      <c r="A40" s="45" t="s">
        <v>50</v>
      </c>
      <c r="B40" s="43"/>
      <c r="C40" s="43"/>
      <c r="D40" s="47"/>
      <c r="E40" s="44">
        <f>$B$6-E39</f>
        <v>2.2869230769230739</v>
      </c>
    </row>
    <row r="41" spans="1:5" ht="17" thickBot="1" x14ac:dyDescent="0.25"/>
    <row r="42" spans="1:5" ht="20" thickBot="1" x14ac:dyDescent="0.3">
      <c r="A42" s="59" t="s">
        <v>57</v>
      </c>
      <c r="B42" s="60"/>
    </row>
    <row r="43" spans="1:5" ht="17" thickBot="1" x14ac:dyDescent="0.25">
      <c r="A43" s="48"/>
      <c r="B43" s="12" t="s">
        <v>58</v>
      </c>
    </row>
    <row r="44" spans="1:5" ht="17" thickBot="1" x14ac:dyDescent="0.25">
      <c r="A44" s="5" t="s">
        <v>7</v>
      </c>
      <c r="B44" s="51">
        <f>D15</f>
        <v>157.5</v>
      </c>
    </row>
    <row r="45" spans="1:5" ht="34" customHeight="1" thickBot="1" x14ac:dyDescent="0.25">
      <c r="A45" s="36" t="s">
        <v>59</v>
      </c>
      <c r="B45" s="53">
        <f>D21+E26+E29+E30</f>
        <v>311.91000000000003</v>
      </c>
    </row>
    <row r="46" spans="1:5" ht="17" thickBot="1" x14ac:dyDescent="0.25">
      <c r="A46" s="2"/>
      <c r="B46" s="13"/>
    </row>
    <row r="47" spans="1:5" ht="17" thickBot="1" x14ac:dyDescent="0.25">
      <c r="A47" s="5" t="s">
        <v>13</v>
      </c>
      <c r="B47" s="51">
        <f>SUM(B44:B45)</f>
        <v>469.41</v>
      </c>
    </row>
    <row r="48" spans="1:5" ht="17" thickBot="1" x14ac:dyDescent="0.25">
      <c r="A48" s="52" t="s">
        <v>49</v>
      </c>
      <c r="B48" s="53">
        <f>B47/B2</f>
        <v>18.05423076923077</v>
      </c>
    </row>
    <row r="49" spans="1:5" ht="17" thickBot="1" x14ac:dyDescent="0.25"/>
    <row r="50" spans="1:5" ht="198" customHeight="1" thickBot="1" x14ac:dyDescent="0.25">
      <c r="A50" s="25" t="s">
        <v>40</v>
      </c>
      <c r="B50" s="56" t="s">
        <v>66</v>
      </c>
      <c r="C50" s="57"/>
      <c r="D50" s="57"/>
      <c r="E50" s="58"/>
    </row>
  </sheetData>
  <mergeCells count="6">
    <mergeCell ref="B50:E50"/>
    <mergeCell ref="B9:D9"/>
    <mergeCell ref="A42:B42"/>
    <mergeCell ref="A18:D18"/>
    <mergeCell ref="A11:D11"/>
    <mergeCell ref="A23:E23"/>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C3" sqref="C3:C15"/>
    </sheetView>
  </sheetViews>
  <sheetFormatPr baseColWidth="10" defaultRowHeight="16" x14ac:dyDescent="0.2"/>
  <cols>
    <col min="2" max="2" width="30.1640625" bestFit="1" customWidth="1"/>
    <col min="3" max="3" width="17.1640625" customWidth="1"/>
  </cols>
  <sheetData>
    <row r="3" spans="2:7" x14ac:dyDescent="0.2">
      <c r="B3" t="s">
        <v>20</v>
      </c>
      <c r="C3" s="1"/>
      <c r="D3" s="1">
        <v>12.97</v>
      </c>
      <c r="G3" t="s">
        <v>33</v>
      </c>
    </row>
    <row r="4" spans="2:7" x14ac:dyDescent="0.2">
      <c r="B4" t="s">
        <v>21</v>
      </c>
      <c r="C4" s="1"/>
      <c r="D4" s="1">
        <v>12.97</v>
      </c>
      <c r="G4" t="s">
        <v>34</v>
      </c>
    </row>
    <row r="5" spans="2:7" x14ac:dyDescent="0.2">
      <c r="B5" t="s">
        <v>22</v>
      </c>
      <c r="C5" s="1"/>
      <c r="D5" s="1">
        <v>12.97</v>
      </c>
      <c r="G5" t="s">
        <v>35</v>
      </c>
    </row>
    <row r="6" spans="2:7" x14ac:dyDescent="0.2">
      <c r="B6" t="s">
        <v>24</v>
      </c>
      <c r="C6" s="1"/>
      <c r="D6" s="1">
        <v>9.7200000000000006</v>
      </c>
      <c r="G6" t="s">
        <v>36</v>
      </c>
    </row>
    <row r="7" spans="2:7" x14ac:dyDescent="0.2">
      <c r="B7" t="s">
        <v>25</v>
      </c>
      <c r="C7" s="1"/>
      <c r="D7" s="1">
        <v>3.24</v>
      </c>
    </row>
    <row r="8" spans="2:7" x14ac:dyDescent="0.2">
      <c r="B8" t="s">
        <v>26</v>
      </c>
      <c r="C8" s="1"/>
      <c r="D8" s="1">
        <v>1.3</v>
      </c>
    </row>
    <row r="9" spans="2:7" x14ac:dyDescent="0.2">
      <c r="B9" t="s">
        <v>30</v>
      </c>
      <c r="C9" s="1"/>
      <c r="D9" s="1">
        <v>711.75</v>
      </c>
    </row>
    <row r="10" spans="2:7" x14ac:dyDescent="0.2">
      <c r="B10" t="s">
        <v>41</v>
      </c>
      <c r="C10" s="1"/>
      <c r="D10" s="1">
        <v>191.75</v>
      </c>
    </row>
    <row r="11" spans="2:7" x14ac:dyDescent="0.2">
      <c r="B11" t="s">
        <v>46</v>
      </c>
      <c r="C11" s="1"/>
      <c r="D11" s="1"/>
    </row>
    <row r="12" spans="2:7" x14ac:dyDescent="0.2">
      <c r="B12" t="s">
        <v>42</v>
      </c>
      <c r="C12" s="1"/>
      <c r="D12" s="1">
        <v>55.25</v>
      </c>
    </row>
    <row r="13" spans="2:7" x14ac:dyDescent="0.2">
      <c r="B13" t="s">
        <v>5</v>
      </c>
      <c r="C13" s="1"/>
      <c r="D13" s="1">
        <v>10</v>
      </c>
    </row>
    <row r="14" spans="2:7" x14ac:dyDescent="0.2">
      <c r="B14" t="s">
        <v>60</v>
      </c>
      <c r="C14" s="1"/>
      <c r="D14" s="1">
        <v>55.25</v>
      </c>
    </row>
    <row r="15" spans="2:7" x14ac:dyDescent="0.2">
      <c r="B15" t="s">
        <v>61</v>
      </c>
      <c r="C15" s="1"/>
      <c r="D15" s="55">
        <v>55.25</v>
      </c>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26' Edgewater</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2019-06-07T14:55:56Z</cp:lastPrinted>
  <dcterms:created xsi:type="dcterms:W3CDTF">2018-09-21T17:23:01Z</dcterms:created>
  <dcterms:modified xsi:type="dcterms:W3CDTF">2019-06-07T14:58:23Z</dcterms:modified>
</cp:coreProperties>
</file>