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1"/>
  <workbookPr defaultThemeVersion="166925"/>
  <mc:AlternateContent xmlns:mc="http://schemas.openxmlformats.org/markup-compatibility/2006">
    <mc:Choice Requires="x15">
      <x15ac:absPath xmlns:x15ac="http://schemas.microsoft.com/office/spreadsheetml/2010/11/ac" url="/Users/kylewesthorpe/Dropbox/Glidecoat/Detailing/2019 27' Cobia - Scott Meier/"/>
    </mc:Choice>
  </mc:AlternateContent>
  <xr:revisionPtr revIDLastSave="0" documentId="8_{0A89EECB-E469-5C4E-A923-C1EC3774596A}" xr6:coauthVersionLast="41" xr6:coauthVersionMax="41" xr10:uidLastSave="{00000000-0000-0000-0000-000000000000}"/>
  <bookViews>
    <workbookView xWindow="11960" yWindow="640" windowWidth="26080" windowHeight="17480" xr2:uid="{DD08BB9E-B4A6-5C4B-95BF-2B82C3E8500B}"/>
  </bookViews>
  <sheets>
    <sheet name="27' Cobia" sheetId="1" r:id="rId1"/>
    <sheet name="Glidecoat Cost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30" i="1" l="1"/>
  <c r="C20" i="1" l="1"/>
  <c r="D16" i="1"/>
  <c r="D13" i="1" l="1"/>
  <c r="D15" i="1" l="1"/>
  <c r="B6" i="1" l="1"/>
  <c r="C21" i="1" l="1"/>
  <c r="D29" i="1"/>
  <c r="D28" i="1"/>
  <c r="D27" i="1"/>
  <c r="D26" i="1"/>
  <c r="D25" i="1" l="1"/>
  <c r="D32" i="1" s="1"/>
  <c r="D14" i="1"/>
  <c r="E35" i="1" l="1"/>
  <c r="E36" i="1" l="1"/>
  <c r="E37" i="1" s="1"/>
  <c r="E38" i="1"/>
  <c r="E39" i="1" s="1"/>
</calcChain>
</file>

<file path=xl/sharedStrings.xml><?xml version="1.0" encoding="utf-8"?>
<sst xmlns="http://schemas.openxmlformats.org/spreadsheetml/2006/main" count="67" uniqueCount="62">
  <si>
    <t>Compound</t>
  </si>
  <si>
    <t>Surface Wipe</t>
  </si>
  <si>
    <t>Wash</t>
  </si>
  <si>
    <t>Sponges</t>
  </si>
  <si>
    <t>Microfibers</t>
  </si>
  <si>
    <t>Pads</t>
  </si>
  <si>
    <t>Gas</t>
  </si>
  <si>
    <t>Labor</t>
  </si>
  <si>
    <t>Ceramic</t>
  </si>
  <si>
    <t>Product</t>
  </si>
  <si>
    <t>Size</t>
  </si>
  <si>
    <t>Dealer Cost (35%)</t>
  </si>
  <si>
    <t>Daily/Hourly Rate</t>
  </si>
  <si>
    <t>Total</t>
  </si>
  <si>
    <t>Product Total</t>
  </si>
  <si>
    <t>Labor Total</t>
  </si>
  <si>
    <t>Hours/Days</t>
  </si>
  <si>
    <t xml:space="preserve">Size </t>
  </si>
  <si>
    <t>No. of Bottles</t>
  </si>
  <si>
    <t>Dealer Cost</t>
  </si>
  <si>
    <t>16 oz</t>
  </si>
  <si>
    <t>Compound - 16 oz</t>
  </si>
  <si>
    <t>Surface Wipe - 16 oz</t>
  </si>
  <si>
    <t>Polish - 16 oz</t>
  </si>
  <si>
    <t>12 oz</t>
  </si>
  <si>
    <t>Wash - 12 oz</t>
  </si>
  <si>
    <t>Sponges (Per Sponge)</t>
  </si>
  <si>
    <t>Microfiber Towels (Per Towel)</t>
  </si>
  <si>
    <t>Miscellaneous</t>
  </si>
  <si>
    <t>Miscellaneous Total</t>
  </si>
  <si>
    <t>Project Total</t>
  </si>
  <si>
    <t>Nano Ceramic Top Coating - 1 Liter</t>
  </si>
  <si>
    <t>Boat Brand</t>
  </si>
  <si>
    <t>Boat Condition</t>
  </si>
  <si>
    <t>Poor</t>
  </si>
  <si>
    <t>Average</t>
  </si>
  <si>
    <t>Good</t>
  </si>
  <si>
    <t>New</t>
  </si>
  <si>
    <t>Price</t>
  </si>
  <si>
    <t>Location</t>
  </si>
  <si>
    <t>Project Details</t>
  </si>
  <si>
    <t>Project Notes</t>
  </si>
  <si>
    <t>Nano Ceramic Top Coating - 250ml</t>
  </si>
  <si>
    <t>Nano Ceramic Top Coating - 50 ml</t>
  </si>
  <si>
    <t>Profit/Loss</t>
  </si>
  <si>
    <t>Profit Margin</t>
  </si>
  <si>
    <t>Date</t>
  </si>
  <si>
    <t>Nano Ceramic Top Coating - 120 ml</t>
  </si>
  <si>
    <t>Price Per Foot</t>
  </si>
  <si>
    <t>Total Cost</t>
  </si>
  <si>
    <t>Cost Per Foot</t>
  </si>
  <si>
    <t>Profit Per Foot</t>
  </si>
  <si>
    <t xml:space="preserve">Restoration </t>
  </si>
  <si>
    <t>Travel</t>
  </si>
  <si>
    <t>Ceramic Coating</t>
  </si>
  <si>
    <t>Nano Ceramic Top Coating</t>
  </si>
  <si>
    <t>Boat Year</t>
  </si>
  <si>
    <t>Cobia</t>
  </si>
  <si>
    <t>Parkland, FL</t>
  </si>
  <si>
    <t xml:space="preserve">The project included the hull, transom, flat fiberglass on the top side, t-top and non-skid. Completed on a trailer outside of friend's house. </t>
  </si>
  <si>
    <t>550ml</t>
  </si>
  <si>
    <t xml:space="preserve">Due to the great condition of the gel coat, we only needed one pass of medium cut compound with a soft foam pad to all of the flat fiberglass and cleaned the non-skid. The hull took approximately 4.5 total man hours to complete the surface wipe and ceramic coating application (used 200ml of Nano Ceramic Top Coating). The top side fiberglass took 6.75 total man hours to complete the ceramic application (Used 250ml of Nano Ceramic Top Coating). The non-skid added 2 hours of labor and approximately 80 - 100ml of marine.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</si>
</sst>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4" x14ac:knownFonts="1">
    <font>
      <sz val="12"/>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s>
  <fills count="2">
    <fill>
      <patternFill patternType="none"/>
    </fill>
    <fill>
      <patternFill patternType="gray125"/>
    </fill>
  </fills>
  <borders count="21">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56">
    <xf numFmtId="0" fontId="0" fillId="0" borderId="0" xfId="0"/>
    <xf numFmtId="44" fontId="0" fillId="0" borderId="0" xfId="1" applyFont="1"/>
    <xf numFmtId="0" fontId="0" fillId="0" borderId="3" xfId="0" applyBorder="1"/>
    <xf numFmtId="0" fontId="0" fillId="0" borderId="0" xfId="0" applyBorder="1"/>
    <xf numFmtId="0" fontId="0" fillId="0" borderId="4" xfId="0" applyBorder="1"/>
    <xf numFmtId="0" fontId="0" fillId="0" borderId="7" xfId="0" applyBorder="1"/>
    <xf numFmtId="0" fontId="0" fillId="0" borderId="8" xfId="0" applyBorder="1"/>
    <xf numFmtId="0" fontId="2" fillId="0" borderId="7" xfId="0" applyFont="1" applyBorder="1"/>
    <xf numFmtId="0" fontId="2" fillId="0" borderId="8" xfId="0" applyFont="1" applyBorder="1"/>
    <xf numFmtId="44" fontId="2" fillId="0" borderId="9" xfId="1" applyFont="1" applyBorder="1"/>
    <xf numFmtId="44" fontId="2" fillId="0" borderId="9" xfId="0" applyNumberFormat="1" applyFont="1" applyBorder="1"/>
    <xf numFmtId="0" fontId="0" fillId="0" borderId="10" xfId="0" applyBorder="1"/>
    <xf numFmtId="0" fontId="0" fillId="0" borderId="11" xfId="0" applyBorder="1"/>
    <xf numFmtId="0" fontId="2" fillId="0" borderId="1" xfId="0" applyFont="1" applyBorder="1"/>
    <xf numFmtId="44" fontId="2" fillId="0" borderId="1" xfId="0" applyNumberFormat="1" applyFont="1" applyBorder="1"/>
    <xf numFmtId="0" fontId="0" fillId="0" borderId="12" xfId="0" applyBorder="1"/>
    <xf numFmtId="0" fontId="0" fillId="0" borderId="9" xfId="0" applyBorder="1"/>
    <xf numFmtId="0" fontId="0" fillId="0" borderId="0" xfId="0" applyAlignment="1">
      <alignment wrapText="1"/>
    </xf>
    <xf numFmtId="0" fontId="0" fillId="0" borderId="1" xfId="0" applyBorder="1"/>
    <xf numFmtId="44" fontId="0" fillId="0" borderId="4" xfId="1" applyFont="1" applyBorder="1" applyAlignment="1">
      <alignment horizontal="right"/>
    </xf>
    <xf numFmtId="0" fontId="0" fillId="0" borderId="9" xfId="0" applyBorder="1" applyAlignment="1">
      <alignment horizontal="left"/>
    </xf>
    <xf numFmtId="0" fontId="0" fillId="0" borderId="4" xfId="0" applyBorder="1" applyAlignment="1">
      <alignment horizontal="left"/>
    </xf>
    <xf numFmtId="0" fontId="0" fillId="0" borderId="12" xfId="0" applyBorder="1" applyAlignment="1">
      <alignment vertical="center"/>
    </xf>
    <xf numFmtId="0" fontId="0" fillId="0" borderId="2" xfId="0" applyBorder="1" applyAlignment="1">
      <alignment horizontal="left"/>
    </xf>
    <xf numFmtId="0" fontId="0" fillId="0" borderId="13" xfId="0" applyBorder="1"/>
    <xf numFmtId="0" fontId="0" fillId="0" borderId="14" xfId="0" applyBorder="1"/>
    <xf numFmtId="0" fontId="0" fillId="0" borderId="15" xfId="0" applyBorder="1"/>
    <xf numFmtId="0" fontId="0" fillId="0" borderId="16" xfId="0" applyBorder="1"/>
    <xf numFmtId="44" fontId="0" fillId="0" borderId="17" xfId="1" applyFont="1" applyBorder="1"/>
    <xf numFmtId="44" fontId="0" fillId="0" borderId="18" xfId="1" applyFont="1" applyBorder="1"/>
    <xf numFmtId="44" fontId="0" fillId="0" borderId="15" xfId="1" applyFont="1" applyBorder="1"/>
    <xf numFmtId="0" fontId="0" fillId="0" borderId="5" xfId="0" applyBorder="1" applyAlignment="1">
      <alignment wrapText="1"/>
    </xf>
    <xf numFmtId="44" fontId="0" fillId="0" borderId="17" xfId="0" applyNumberFormat="1" applyBorder="1"/>
    <xf numFmtId="44" fontId="0" fillId="0" borderId="0" xfId="0" applyNumberFormat="1"/>
    <xf numFmtId="44" fontId="0" fillId="0" borderId="1" xfId="1" applyFont="1" applyBorder="1"/>
    <xf numFmtId="9" fontId="2" fillId="0" borderId="9" xfId="0" applyNumberFormat="1" applyFont="1" applyBorder="1"/>
    <xf numFmtId="9" fontId="2" fillId="0" borderId="1" xfId="0" applyNumberFormat="1" applyFont="1" applyBorder="1"/>
    <xf numFmtId="14" fontId="0" fillId="0" borderId="1" xfId="1" applyNumberFormat="1" applyFont="1" applyBorder="1" applyAlignment="1">
      <alignment horizontal="right"/>
    </xf>
    <xf numFmtId="44" fontId="0" fillId="0" borderId="1" xfId="1" applyFont="1" applyBorder="1" applyAlignment="1">
      <alignment horizontal="right"/>
    </xf>
    <xf numFmtId="0" fontId="2" fillId="0" borderId="6" xfId="0" applyFont="1" applyBorder="1"/>
    <xf numFmtId="44" fontId="2" fillId="0" borderId="1" xfId="1" applyFont="1" applyBorder="1"/>
    <xf numFmtId="0" fontId="2" fillId="0" borderId="12" xfId="0" applyFont="1" applyBorder="1"/>
    <xf numFmtId="44" fontId="2" fillId="0" borderId="12" xfId="0" applyNumberFormat="1" applyFont="1" applyBorder="1"/>
    <xf numFmtId="0" fontId="0" fillId="0" borderId="19" xfId="0" applyBorder="1"/>
    <xf numFmtId="44" fontId="0" fillId="0" borderId="10" xfId="1" applyFont="1" applyBorder="1"/>
    <xf numFmtId="44" fontId="0" fillId="0" borderId="2" xfId="0" applyNumberFormat="1" applyBorder="1"/>
    <xf numFmtId="44" fontId="0" fillId="0" borderId="11" xfId="1" applyFont="1" applyBorder="1"/>
    <xf numFmtId="0" fontId="2" fillId="0" borderId="1" xfId="0" applyFont="1" applyBorder="1" applyAlignment="1">
      <alignment horizontal="left" vertical="center"/>
    </xf>
    <xf numFmtId="0" fontId="3" fillId="0" borderId="0" xfId="0" applyFont="1" applyBorder="1" applyAlignment="1"/>
    <xf numFmtId="0" fontId="0" fillId="0" borderId="20" xfId="0" applyBorder="1"/>
    <xf numFmtId="0" fontId="3" fillId="0" borderId="7"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7" xfId="0" applyBorder="1" applyAlignment="1">
      <alignment horizontal="left" vertical="top"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3891B-DA7B-F04B-834C-8B5BA488A714}">
  <dimension ref="A1:L41"/>
  <sheetViews>
    <sheetView tabSelected="1" workbookViewId="0">
      <selection activeCell="H14" sqref="H14"/>
    </sheetView>
  </sheetViews>
  <sheetFormatPr baseColWidth="10" defaultRowHeight="16" x14ac:dyDescent="0.2"/>
  <cols>
    <col min="1" max="1" width="21.6640625" customWidth="1"/>
    <col min="2" max="2" width="19.5" customWidth="1"/>
    <col min="3" max="3" width="15.83203125" customWidth="1"/>
    <col min="4" max="4" width="17.1640625" customWidth="1"/>
    <col min="5" max="5" width="12.33203125" customWidth="1"/>
  </cols>
  <sheetData>
    <row r="1" spans="1:4" ht="17" thickBot="1" x14ac:dyDescent="0.25">
      <c r="A1" s="18" t="s">
        <v>32</v>
      </c>
      <c r="B1" s="16" t="s">
        <v>57</v>
      </c>
    </row>
    <row r="2" spans="1:4" ht="17" thickBot="1" x14ac:dyDescent="0.25">
      <c r="A2" s="18" t="s">
        <v>10</v>
      </c>
      <c r="B2" s="20">
        <v>27</v>
      </c>
    </row>
    <row r="3" spans="1:4" ht="17" thickBot="1" x14ac:dyDescent="0.25">
      <c r="A3" s="12" t="s">
        <v>56</v>
      </c>
      <c r="B3" s="21">
        <v>2019</v>
      </c>
    </row>
    <row r="4" spans="1:4" ht="17" thickBot="1" x14ac:dyDescent="0.25">
      <c r="A4" s="18" t="s">
        <v>33</v>
      </c>
      <c r="B4" s="20" t="s">
        <v>37</v>
      </c>
    </row>
    <row r="5" spans="1:4" ht="17" thickBot="1" x14ac:dyDescent="0.25">
      <c r="A5" s="18" t="s">
        <v>38</v>
      </c>
      <c r="B5" s="19">
        <v>2800</v>
      </c>
      <c r="C5" s="33"/>
    </row>
    <row r="6" spans="1:4" ht="17" thickBot="1" x14ac:dyDescent="0.25">
      <c r="A6" s="18" t="s">
        <v>48</v>
      </c>
      <c r="B6" s="38">
        <f>B5/B2</f>
        <v>103.70370370370371</v>
      </c>
      <c r="C6" s="33"/>
    </row>
    <row r="7" spans="1:4" ht="17" thickBot="1" x14ac:dyDescent="0.25">
      <c r="A7" s="12" t="s">
        <v>46</v>
      </c>
      <c r="B7" s="37">
        <v>43537</v>
      </c>
      <c r="C7" s="33"/>
    </row>
    <row r="8" spans="1:4" ht="17" thickBot="1" x14ac:dyDescent="0.25">
      <c r="A8" s="18" t="s">
        <v>39</v>
      </c>
      <c r="B8" s="23" t="s">
        <v>58</v>
      </c>
    </row>
    <row r="9" spans="1:4" ht="51" customHeight="1" thickBot="1" x14ac:dyDescent="0.25">
      <c r="A9" s="22" t="s">
        <v>40</v>
      </c>
      <c r="B9" s="55" t="s">
        <v>59</v>
      </c>
      <c r="C9" s="53"/>
      <c r="D9" s="54"/>
    </row>
    <row r="10" spans="1:4" ht="17" thickBot="1" x14ac:dyDescent="0.25"/>
    <row r="11" spans="1:4" ht="20" thickBot="1" x14ac:dyDescent="0.3">
      <c r="A11" s="50" t="s">
        <v>7</v>
      </c>
      <c r="B11" s="51"/>
      <c r="C11" s="51"/>
      <c r="D11" s="52"/>
    </row>
    <row r="12" spans="1:4" ht="17" thickBot="1" x14ac:dyDescent="0.25">
      <c r="A12" s="5"/>
      <c r="B12" s="18" t="s">
        <v>12</v>
      </c>
      <c r="C12" s="6" t="s">
        <v>16</v>
      </c>
      <c r="D12" s="18" t="s">
        <v>13</v>
      </c>
    </row>
    <row r="13" spans="1:4" ht="17" thickBot="1" x14ac:dyDescent="0.25">
      <c r="A13" s="2" t="s">
        <v>53</v>
      </c>
      <c r="B13" s="46">
        <v>22.5</v>
      </c>
      <c r="C13" s="3">
        <v>8</v>
      </c>
      <c r="D13" s="34">
        <f>C13*B13</f>
        <v>180</v>
      </c>
    </row>
    <row r="14" spans="1:4" ht="17" thickBot="1" x14ac:dyDescent="0.25">
      <c r="A14" s="24" t="s">
        <v>52</v>
      </c>
      <c r="B14" s="30">
        <v>22.5</v>
      </c>
      <c r="C14" s="26">
        <v>6.5</v>
      </c>
      <c r="D14" s="32">
        <f>C14*B14</f>
        <v>146.25</v>
      </c>
    </row>
    <row r="15" spans="1:4" ht="17" thickBot="1" x14ac:dyDescent="0.25">
      <c r="A15" s="43" t="s">
        <v>54</v>
      </c>
      <c r="B15" s="44">
        <v>22.5</v>
      </c>
      <c r="C15" s="18">
        <v>11.25</v>
      </c>
      <c r="D15" s="45">
        <f>C15*B15</f>
        <v>253.125</v>
      </c>
    </row>
    <row r="16" spans="1:4" ht="17" thickBot="1" x14ac:dyDescent="0.25">
      <c r="A16" s="7" t="s">
        <v>15</v>
      </c>
      <c r="B16" s="13"/>
      <c r="C16" s="8">
        <v>37.5</v>
      </c>
      <c r="D16" s="14">
        <f>C16*22.5</f>
        <v>843.75</v>
      </c>
    </row>
    <row r="17" spans="1:12" ht="17" thickBot="1" x14ac:dyDescent="0.25"/>
    <row r="18" spans="1:12" ht="20" thickBot="1" x14ac:dyDescent="0.3">
      <c r="A18" s="50" t="s">
        <v>8</v>
      </c>
      <c r="B18" s="51"/>
      <c r="C18" s="52"/>
      <c r="D18" s="48"/>
    </row>
    <row r="19" spans="1:12" ht="17" thickBot="1" x14ac:dyDescent="0.25">
      <c r="A19" s="5" t="s">
        <v>9</v>
      </c>
      <c r="B19" s="18" t="s">
        <v>10</v>
      </c>
      <c r="C19" s="18" t="s">
        <v>11</v>
      </c>
    </row>
    <row r="20" spans="1:12" ht="35" thickBot="1" x14ac:dyDescent="0.25">
      <c r="A20" s="31" t="s">
        <v>55</v>
      </c>
      <c r="B20" s="15" t="s">
        <v>60</v>
      </c>
      <c r="C20" s="34">
        <f>'Glidecoat Costs'!C10*2+'Glidecoat Costs'!C12</f>
        <v>438.75</v>
      </c>
    </row>
    <row r="21" spans="1:12" ht="17" thickBot="1" x14ac:dyDescent="0.25">
      <c r="A21" s="7" t="s">
        <v>14</v>
      </c>
      <c r="B21" s="8"/>
      <c r="C21" s="9">
        <f>C20</f>
        <v>438.75</v>
      </c>
    </row>
    <row r="22" spans="1:12" ht="17" thickBot="1" x14ac:dyDescent="0.25">
      <c r="J22" s="33"/>
      <c r="K22" s="33"/>
      <c r="L22" s="33"/>
    </row>
    <row r="23" spans="1:12" ht="20" thickBot="1" x14ac:dyDescent="0.3">
      <c r="A23" s="50" t="s">
        <v>28</v>
      </c>
      <c r="B23" s="51"/>
      <c r="C23" s="51"/>
      <c r="D23" s="52"/>
      <c r="J23" s="33"/>
    </row>
    <row r="24" spans="1:12" ht="17" thickBot="1" x14ac:dyDescent="0.25">
      <c r="A24" s="2"/>
      <c r="B24" s="11" t="s">
        <v>17</v>
      </c>
      <c r="C24" s="3" t="s">
        <v>18</v>
      </c>
      <c r="D24" s="4" t="s">
        <v>19</v>
      </c>
    </row>
    <row r="25" spans="1:12" x14ac:dyDescent="0.2">
      <c r="A25" s="24" t="s">
        <v>0</v>
      </c>
      <c r="B25" s="26" t="s">
        <v>20</v>
      </c>
      <c r="C25" s="26">
        <v>2</v>
      </c>
      <c r="D25" s="28">
        <f>C25*'Glidecoat Costs'!C3</f>
        <v>25.94</v>
      </c>
    </row>
    <row r="26" spans="1:12" x14ac:dyDescent="0.2">
      <c r="A26" s="25" t="s">
        <v>1</v>
      </c>
      <c r="B26" s="27" t="s">
        <v>20</v>
      </c>
      <c r="C26" s="27">
        <v>1</v>
      </c>
      <c r="D26" s="29">
        <f>C26*'Glidecoat Costs'!C4</f>
        <v>12.97</v>
      </c>
    </row>
    <row r="27" spans="1:12" hidden="1" x14ac:dyDescent="0.2">
      <c r="A27" s="25" t="s">
        <v>2</v>
      </c>
      <c r="B27" s="27" t="s">
        <v>24</v>
      </c>
      <c r="C27" s="27">
        <v>0</v>
      </c>
      <c r="D27" s="29">
        <f>'27'' Cobia'!C27*'Glidecoat Costs'!C6</f>
        <v>0</v>
      </c>
    </row>
    <row r="28" spans="1:12" x14ac:dyDescent="0.2">
      <c r="A28" s="25" t="s">
        <v>3</v>
      </c>
      <c r="B28" s="27"/>
      <c r="C28" s="27">
        <v>10</v>
      </c>
      <c r="D28" s="29">
        <f>C28*'Glidecoat Costs'!C7</f>
        <v>32.5</v>
      </c>
    </row>
    <row r="29" spans="1:12" x14ac:dyDescent="0.2">
      <c r="A29" s="25" t="s">
        <v>4</v>
      </c>
      <c r="B29" s="27"/>
      <c r="C29" s="27">
        <v>24</v>
      </c>
      <c r="D29" s="29">
        <f>C29*'Glidecoat Costs'!C8</f>
        <v>31.200000000000003</v>
      </c>
    </row>
    <row r="30" spans="1:12" x14ac:dyDescent="0.2">
      <c r="A30" s="25" t="s">
        <v>5</v>
      </c>
      <c r="B30" s="27"/>
      <c r="C30" s="27">
        <v>2</v>
      </c>
      <c r="D30" s="29">
        <f>C30*'Glidecoat Costs'!C13</f>
        <v>20</v>
      </c>
    </row>
    <row r="31" spans="1:12" ht="17" thickBot="1" x14ac:dyDescent="0.25">
      <c r="A31" s="25" t="s">
        <v>6</v>
      </c>
      <c r="B31" s="27"/>
      <c r="C31" s="49"/>
      <c r="D31" s="29">
        <v>40</v>
      </c>
      <c r="J31" s="17"/>
    </row>
    <row r="32" spans="1:12" ht="17" thickBot="1" x14ac:dyDescent="0.25">
      <c r="A32" s="7" t="s">
        <v>29</v>
      </c>
      <c r="B32" s="13"/>
      <c r="C32" s="8"/>
      <c r="D32" s="14">
        <f>SUM(D25:D31)</f>
        <v>162.61000000000001</v>
      </c>
    </row>
    <row r="33" spans="1:5" ht="17" thickBot="1" x14ac:dyDescent="0.25"/>
    <row r="34" spans="1:5" ht="17" thickBot="1" x14ac:dyDescent="0.25">
      <c r="A34" s="18" t="s">
        <v>30</v>
      </c>
      <c r="B34" s="6"/>
      <c r="C34" s="6"/>
      <c r="D34" s="18"/>
      <c r="E34" s="16" t="s">
        <v>19</v>
      </c>
    </row>
    <row r="35" spans="1:5" ht="17" thickBot="1" x14ac:dyDescent="0.25">
      <c r="A35" s="13" t="s">
        <v>49</v>
      </c>
      <c r="B35" s="8"/>
      <c r="C35" s="8"/>
      <c r="D35" s="14"/>
      <c r="E35" s="10">
        <f>D16+C21+D32</f>
        <v>1445.1100000000001</v>
      </c>
    </row>
    <row r="36" spans="1:5" ht="17" thickBot="1" x14ac:dyDescent="0.25">
      <c r="A36" s="13" t="s">
        <v>44</v>
      </c>
      <c r="B36" s="8"/>
      <c r="C36" s="8"/>
      <c r="D36" s="14"/>
      <c r="E36" s="10">
        <f>B5-E35</f>
        <v>1354.8899999999999</v>
      </c>
    </row>
    <row r="37" spans="1:5" ht="17" thickBot="1" x14ac:dyDescent="0.25">
      <c r="A37" s="13" t="s">
        <v>45</v>
      </c>
      <c r="B37" s="8"/>
      <c r="C37" s="8"/>
      <c r="D37" s="36"/>
      <c r="E37" s="35">
        <f>E36/$B$5</f>
        <v>0.48388928571428569</v>
      </c>
    </row>
    <row r="38" spans="1:5" ht="17" thickBot="1" x14ac:dyDescent="0.25">
      <c r="A38" s="13" t="s">
        <v>50</v>
      </c>
      <c r="B38" s="8"/>
      <c r="C38" s="8"/>
      <c r="D38" s="40"/>
      <c r="E38" s="9">
        <f>E35/$B$2</f>
        <v>53.522592592592595</v>
      </c>
    </row>
    <row r="39" spans="1:5" ht="17" thickBot="1" x14ac:dyDescent="0.25">
      <c r="A39" s="41" t="s">
        <v>51</v>
      </c>
      <c r="B39" s="39"/>
      <c r="C39" s="39"/>
      <c r="D39" s="42"/>
      <c r="E39" s="42">
        <f>$B$6-E38</f>
        <v>50.181111111111115</v>
      </c>
    </row>
    <row r="40" spans="1:5" ht="17" thickBot="1" x14ac:dyDescent="0.25"/>
    <row r="41" spans="1:5" ht="132" customHeight="1" thickBot="1" x14ac:dyDescent="0.25">
      <c r="A41" s="47" t="s">
        <v>41</v>
      </c>
      <c r="B41" s="53" t="s">
        <v>61</v>
      </c>
      <c r="C41" s="53"/>
      <c r="D41" s="53"/>
      <c r="E41" s="54"/>
    </row>
  </sheetData>
  <mergeCells count="5">
    <mergeCell ref="A11:D11"/>
    <mergeCell ref="B41:E41"/>
    <mergeCell ref="B9:D9"/>
    <mergeCell ref="A18:C18"/>
    <mergeCell ref="A23:D23"/>
  </mergeCells>
  <pageMargins left="0.7" right="0.7" top="0.75" bottom="0.75" header="0.3" footer="0.3"/>
  <pageSetup orientation="portrait" horizontalDpi="0" verticalDpi="0"/>
  <extLst>
    <ext xmlns:x14="http://schemas.microsoft.com/office/spreadsheetml/2009/9/main" uri="{CCE6A557-97BC-4b89-ADB6-D9C93CAAB3DF}">
      <x14:dataValidations xmlns:xm="http://schemas.microsoft.com/office/excel/2006/main" count="1">
        <x14:dataValidation type="list" allowBlank="1" showInputMessage="1" showErrorMessage="1" xr:uid="{C84EEF41-9504-DA4D-A0BE-A5023A946C33}">
          <x14:formula1>
            <xm:f>'Glidecoat Costs'!$F$3:$F$6</xm:f>
          </x14:formula1>
          <xm:sqref>B4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0936F-6D53-6048-94B3-5E4826B31620}">
  <dimension ref="B3:F25"/>
  <sheetViews>
    <sheetView workbookViewId="0">
      <selection activeCell="C11" sqref="C11"/>
    </sheetView>
  </sheetViews>
  <sheetFormatPr baseColWidth="10" defaultRowHeight="16" x14ac:dyDescent="0.2"/>
  <cols>
    <col min="2" max="2" width="30.1640625" bestFit="1" customWidth="1"/>
  </cols>
  <sheetData>
    <row r="3" spans="2:6" x14ac:dyDescent="0.2">
      <c r="B3" t="s">
        <v>21</v>
      </c>
      <c r="C3" s="1">
        <v>12.97</v>
      </c>
      <c r="F3" t="s">
        <v>34</v>
      </c>
    </row>
    <row r="4" spans="2:6" x14ac:dyDescent="0.2">
      <c r="B4" t="s">
        <v>22</v>
      </c>
      <c r="C4" s="1">
        <v>12.97</v>
      </c>
      <c r="F4" t="s">
        <v>35</v>
      </c>
    </row>
    <row r="5" spans="2:6" x14ac:dyDescent="0.2">
      <c r="B5" t="s">
        <v>23</v>
      </c>
      <c r="C5" s="1">
        <v>12.97</v>
      </c>
      <c r="F5" t="s">
        <v>36</v>
      </c>
    </row>
    <row r="6" spans="2:6" x14ac:dyDescent="0.2">
      <c r="B6" t="s">
        <v>25</v>
      </c>
      <c r="C6" s="1">
        <v>9.7200000000000006</v>
      </c>
      <c r="F6" t="s">
        <v>37</v>
      </c>
    </row>
    <row r="7" spans="2:6" x14ac:dyDescent="0.2">
      <c r="B7" t="s">
        <v>26</v>
      </c>
      <c r="C7" s="1">
        <v>3.25</v>
      </c>
    </row>
    <row r="8" spans="2:6" x14ac:dyDescent="0.2">
      <c r="B8" t="s">
        <v>27</v>
      </c>
      <c r="C8" s="1">
        <v>1.3</v>
      </c>
    </row>
    <row r="9" spans="2:6" x14ac:dyDescent="0.2">
      <c r="B9" t="s">
        <v>31</v>
      </c>
      <c r="C9" s="1">
        <v>711.75</v>
      </c>
    </row>
    <row r="10" spans="2:6" x14ac:dyDescent="0.2">
      <c r="B10" t="s">
        <v>42</v>
      </c>
      <c r="C10" s="1">
        <v>191.75</v>
      </c>
    </row>
    <row r="11" spans="2:6" x14ac:dyDescent="0.2">
      <c r="B11" t="s">
        <v>47</v>
      </c>
      <c r="C11" s="1"/>
    </row>
    <row r="12" spans="2:6" x14ac:dyDescent="0.2">
      <c r="B12" t="s">
        <v>43</v>
      </c>
      <c r="C12" s="1">
        <v>55.25</v>
      </c>
    </row>
    <row r="13" spans="2:6" x14ac:dyDescent="0.2">
      <c r="B13" t="s">
        <v>5</v>
      </c>
      <c r="C13" s="1">
        <v>10</v>
      </c>
    </row>
    <row r="14" spans="2:6" x14ac:dyDescent="0.2">
      <c r="C14" s="1"/>
    </row>
    <row r="15" spans="2:6" x14ac:dyDescent="0.2">
      <c r="C15" s="1"/>
    </row>
    <row r="16" spans="2:6" x14ac:dyDescent="0.2">
      <c r="C16" s="1"/>
    </row>
    <row r="17" spans="3:3" x14ac:dyDescent="0.2">
      <c r="C17" s="1"/>
    </row>
    <row r="18" spans="3:3" x14ac:dyDescent="0.2">
      <c r="C18" s="1"/>
    </row>
    <row r="19" spans="3:3" x14ac:dyDescent="0.2">
      <c r="C19" s="1"/>
    </row>
    <row r="20" spans="3:3" x14ac:dyDescent="0.2">
      <c r="C20" s="1"/>
    </row>
    <row r="21" spans="3:3" x14ac:dyDescent="0.2">
      <c r="C21" s="1"/>
    </row>
    <row r="22" spans="3:3" x14ac:dyDescent="0.2">
      <c r="C22" s="1"/>
    </row>
    <row r="23" spans="3:3" x14ac:dyDescent="0.2">
      <c r="C23" s="1"/>
    </row>
    <row r="24" spans="3:3" x14ac:dyDescent="0.2">
      <c r="C24" s="1"/>
    </row>
    <row r="25" spans="3:3" x14ac:dyDescent="0.2">
      <c r="C25"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27' Cobia</vt:lpstr>
      <vt:lpstr>Glidecoat Costs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Westhorpe</dc:creator>
  <cp:lastModifiedBy>Paul  Westhorpe</cp:lastModifiedBy>
  <cp:lastPrinted>2019-02-05T16:24:43Z</cp:lastPrinted>
  <dcterms:created xsi:type="dcterms:W3CDTF">2018-09-21T17:23:01Z</dcterms:created>
  <dcterms:modified xsi:type="dcterms:W3CDTF">2019-03-20T16:40:17Z</dcterms:modified>
</cp:coreProperties>
</file>